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580984d4fb4e4621/Documenti/GitHub/formazione-digitale.github.io/marketing/"/>
    </mc:Choice>
  </mc:AlternateContent>
  <xr:revisionPtr revIDLastSave="0" documentId="8_{A74086F1-7F95-4F29-A028-AF60F0E324D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EP" sheetId="1" r:id="rId1"/>
    <sheet name="Parametri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1" l="1"/>
  <c r="C41" i="1"/>
  <c r="C42" i="1"/>
  <c r="C8" i="1"/>
  <c r="C12" i="1" s="1"/>
  <c r="C20" i="1" l="1"/>
  <c r="C22" i="1" s="1"/>
  <c r="C30" i="1" s="1"/>
  <c r="D42" i="1"/>
  <c r="G42" i="1" s="1"/>
  <c r="C31" i="1" l="1"/>
  <c r="F30" i="1"/>
  <c r="C33" i="1"/>
  <c r="E30" i="1"/>
  <c r="C28" i="1"/>
  <c r="C27" i="1"/>
  <c r="C32" i="1"/>
  <c r="C29" i="1"/>
  <c r="C34" i="1"/>
  <c r="C26" i="1"/>
  <c r="D30" i="1"/>
  <c r="G30" i="1" l="1"/>
  <c r="H30" i="1"/>
  <c r="F26" i="1"/>
  <c r="E26" i="1"/>
  <c r="D26" i="1"/>
  <c r="F34" i="1"/>
  <c r="E34" i="1"/>
  <c r="D34" i="1"/>
  <c r="F29" i="1"/>
  <c r="E29" i="1"/>
  <c r="G29" i="1" s="1"/>
  <c r="D29" i="1"/>
  <c r="H29" i="1" s="1"/>
  <c r="F32" i="1"/>
  <c r="E32" i="1"/>
  <c r="D32" i="1"/>
  <c r="E27" i="1"/>
  <c r="D27" i="1"/>
  <c r="F27" i="1"/>
  <c r="E28" i="1"/>
  <c r="D28" i="1"/>
  <c r="F28" i="1"/>
  <c r="D33" i="1"/>
  <c r="F33" i="1"/>
  <c r="E33" i="1"/>
  <c r="F31" i="1"/>
  <c r="E31" i="1"/>
  <c r="G31" i="1" s="1"/>
  <c r="D31" i="1"/>
  <c r="H31" i="1" l="1"/>
  <c r="H26" i="1"/>
  <c r="G26" i="1"/>
  <c r="G32" i="1"/>
  <c r="H32" i="1" s="1"/>
  <c r="G28" i="1"/>
  <c r="H28" i="1" s="1"/>
  <c r="G27" i="1"/>
  <c r="H27" i="1" s="1"/>
  <c r="G33" i="1"/>
  <c r="H33" i="1" s="1"/>
  <c r="G34" i="1"/>
  <c r="H34" i="1" s="1"/>
  <c r="D41" i="1"/>
  <c r="G41" i="1" l="1"/>
  <c r="D43" i="1" s="1"/>
  <c r="G43" i="1" s="1"/>
</calcChain>
</file>

<file path=xl/sharedStrings.xml><?xml version="1.0" encoding="utf-8"?>
<sst xmlns="http://schemas.openxmlformats.org/spreadsheetml/2006/main" count="58" uniqueCount="58">
  <si>
    <t>Costi variabili (unitari)</t>
  </si>
  <si>
    <t>Materia prima</t>
  </si>
  <si>
    <t>Confezione</t>
  </si>
  <si>
    <t>manodopera</t>
  </si>
  <si>
    <t>Etichette, marketing</t>
  </si>
  <si>
    <t>???</t>
  </si>
  <si>
    <t>Costi variabili unitari (totale)</t>
  </si>
  <si>
    <t>Prezzo vendita unitario</t>
  </si>
  <si>
    <t>Margine Contribuzione</t>
  </si>
  <si>
    <t>Costi fissi iniziali (totali)</t>
  </si>
  <si>
    <t>Costi mensili (stipendi, canoni)</t>
  </si>
  <si>
    <t>Vendite medie mensili</t>
  </si>
  <si>
    <t>Margine di contr. Effettivo</t>
  </si>
  <si>
    <t>BEP</t>
  </si>
  <si>
    <t>Quantità (Q)</t>
  </si>
  <si>
    <t>Ricavi Totali (RT)</t>
  </si>
  <si>
    <t>Costi Variabili Totali (CVT)</t>
  </si>
  <si>
    <t>Costi Fissi (CF)</t>
  </si>
  <si>
    <t>Costi Totali (CT)</t>
  </si>
  <si>
    <t>Profitto / Perdita</t>
  </si>
  <si>
    <t>Break Even Point</t>
  </si>
  <si>
    <t>Calcolo tempo di rientro</t>
  </si>
  <si>
    <t>Vendite</t>
  </si>
  <si>
    <t>Tempo (mesi)</t>
  </si>
  <si>
    <t>Vendite / Periodo (caso peggiore/medio/migiore)</t>
  </si>
  <si>
    <t>Matrice di Validazione Ragionevolezza Economica — PBP</t>
  </si>
  <si>
    <t>Fascia</t>
  </si>
  <si>
    <t>Inv. Min (€)</t>
  </si>
  <si>
    <t>Inv. Max (€)</t>
  </si>
  <si>
    <t>PBP Min (mesi)</t>
  </si>
  <si>
    <t>PBP Max (mesi)</t>
  </si>
  <si>
    <t>Alert PBP &lt; Min</t>
  </si>
  <si>
    <t>Alert PBP &gt; Max</t>
  </si>
  <si>
    <t>Alert OK</t>
  </si>
  <si>
    <t>Micro</t>
  </si>
  <si>
    <t>PBP Aggressivo: verificare sottostima costi operativi o sovrastima vendite</t>
  </si>
  <si>
    <t>Rischio Obsolescenza: rientro troppo lento per micro-investimento</t>
  </si>
  <si>
    <t>✅ PBP nella norma per fascia Micro</t>
  </si>
  <si>
    <t>Small</t>
  </si>
  <si>
    <t>PBP Ottimistico: verificare capacità produttiva reale</t>
  </si>
  <si>
    <t>Sostenibilità Debole: il rientro eccede la durata standard dei finanziamenti</t>
  </si>
  <si>
    <t>✅ PBP nella norma per fascia Small</t>
  </si>
  <si>
    <t>Medium</t>
  </si>
  <si>
    <t>PBP Irrealistico: richiede volumi/margini fuori mercato per questa scala</t>
  </si>
  <si>
    <t>Investimento ad alto rischio: rientro oltre gli 8 anni</t>
  </si>
  <si>
    <t>✅ PBP nella norma per fascia Medium</t>
  </si>
  <si>
    <t>Large</t>
  </si>
  <si>
    <t>Anomalia di scala: verificare veridicità dei margini inseriti</t>
  </si>
  <si>
    <t>Non Sostenibile: rientro oltre i 12 anni</t>
  </si>
  <si>
    <t>✅ PBP nella norma per fascia Large</t>
  </si>
  <si>
    <t>Descrizione alert</t>
  </si>
  <si>
    <t>Coefficiente di variabilità</t>
  </si>
  <si>
    <t>Caso peggiore</t>
  </si>
  <si>
    <t>Caso standard</t>
  </si>
  <si>
    <t>Caso migliore</t>
  </si>
  <si>
    <t>PAYPBACK PERIOD</t>
  </si>
  <si>
    <t>MATRICE DI RIENTRO</t>
  </si>
  <si>
    <t>Casistica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</si>
</sst>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_-;\-* #,##0.0_-;_-* &quot;-&quot;??_-;_-@_-"/>
    <numFmt numFmtId="165" formatCode="#,##0.00\ &quot;€&quot;"/>
  </numFmts>
  <fonts count="1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FFFFFF"/>
      <name val="Arial"/>
    </font>
    <font>
      <b/>
      <sz val="10"/>
      <name val="Arial"/>
    </font>
    <font>
      <sz val="10"/>
      <name val="Arial"/>
    </font>
    <font>
      <i/>
      <sz val="9"/>
      <color rgb="FF666666"/>
      <name val="Arial"/>
    </font>
    <font>
      <sz val="9"/>
      <color rgb="FF7D4E00"/>
      <name val="Arial"/>
    </font>
    <font>
      <b/>
      <sz val="14"/>
      <color rgb="FFFFFFFF"/>
      <name val="Arial"/>
      <family val="2"/>
    </font>
    <font>
      <b/>
      <sz val="9"/>
      <color rgb="FF1F4E7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1F4E79"/>
      </patternFill>
    </fill>
    <fill>
      <patternFill patternType="solid">
        <fgColor rgb="FFEBF3FC"/>
      </patternFill>
    </fill>
    <fill>
      <patternFill patternType="solid">
        <fgColor rgb="FFD6E8F7"/>
      </patternFill>
    </fill>
    <fill>
      <patternFill patternType="solid">
        <fgColor rgb="FFFFF3CD"/>
      </patternFill>
    </fill>
  </fills>
  <borders count="3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DC3E6"/>
      </left>
      <right style="thin">
        <color rgb="FF9DC3E6"/>
      </right>
      <top style="thin">
        <color rgb="FF9DC3E6"/>
      </top>
      <bottom style="thin">
        <color rgb="FF9DC3E6"/>
      </bottom>
      <diagonal/>
    </border>
    <border>
      <left style="thin">
        <color rgb="FF9DC3E6"/>
      </left>
      <right/>
      <top style="thin">
        <color rgb="FF9DC3E6"/>
      </top>
      <bottom style="thin">
        <color rgb="FF9DC3E6"/>
      </bottom>
      <diagonal/>
    </border>
    <border>
      <left/>
      <right/>
      <top style="thin">
        <color rgb="FF9DC3E6"/>
      </top>
      <bottom style="thin">
        <color rgb="FF9DC3E6"/>
      </bottom>
      <diagonal/>
    </border>
    <border>
      <left/>
      <right style="thin">
        <color rgb="FF9DC3E6"/>
      </right>
      <top style="thin">
        <color rgb="FF9DC3E6"/>
      </top>
      <bottom style="thin">
        <color rgb="FF9DC3E6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/>
  </cellStyleXfs>
  <cellXfs count="77">
    <xf numFmtId="0" fontId="0" fillId="0" borderId="0" xfId="0"/>
    <xf numFmtId="164" fontId="0" fillId="5" borderId="13" xfId="1" applyNumberFormat="1" applyFont="1" applyFill="1" applyBorder="1"/>
    <xf numFmtId="0" fontId="0" fillId="5" borderId="13" xfId="0" applyFill="1" applyBorder="1" applyAlignment="1" applyProtection="1">
      <alignment horizontal="center"/>
      <protection locked="0"/>
    </xf>
    <xf numFmtId="165" fontId="6" fillId="4" borderId="14" xfId="1" applyNumberFormat="1" applyFont="1" applyFill="1" applyBorder="1"/>
    <xf numFmtId="164" fontId="0" fillId="5" borderId="13" xfId="1" applyNumberFormat="1" applyFont="1" applyFill="1" applyBorder="1" applyProtection="1">
      <protection locked="0"/>
    </xf>
    <xf numFmtId="165" fontId="0" fillId="0" borderId="0" xfId="0" applyNumberFormat="1"/>
    <xf numFmtId="165" fontId="6" fillId="4" borderId="14" xfId="0" applyNumberFormat="1" applyFont="1" applyFill="1" applyBorder="1"/>
    <xf numFmtId="165" fontId="0" fillId="5" borderId="15" xfId="1" applyNumberFormat="1" applyFont="1" applyFill="1" applyBorder="1" applyProtection="1">
      <protection locked="0"/>
    </xf>
    <xf numFmtId="165" fontId="0" fillId="5" borderId="4" xfId="1" applyNumberFormat="1" applyFont="1" applyFill="1" applyBorder="1" applyProtection="1">
      <protection locked="0"/>
    </xf>
    <xf numFmtId="165" fontId="0" fillId="5" borderId="17" xfId="1" applyNumberFormat="1" applyFont="1" applyFill="1" applyBorder="1" applyProtection="1">
      <protection locked="0"/>
    </xf>
    <xf numFmtId="165" fontId="0" fillId="0" borderId="12" xfId="0" applyNumberFormat="1" applyBorder="1" applyProtection="1">
      <protection locked="0"/>
    </xf>
    <xf numFmtId="165" fontId="0" fillId="5" borderId="14" xfId="1" applyNumberFormat="1" applyFont="1" applyFill="1" applyBorder="1" applyProtection="1">
      <protection locked="0"/>
    </xf>
    <xf numFmtId="0" fontId="4" fillId="3" borderId="7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165" fontId="2" fillId="0" borderId="9" xfId="0" applyNumberFormat="1" applyFont="1" applyBorder="1" applyAlignment="1">
      <alignment vertical="center" wrapText="1"/>
    </xf>
    <xf numFmtId="165" fontId="2" fillId="0" borderId="8" xfId="0" applyNumberFormat="1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165" fontId="2" fillId="0" borderId="5" xfId="0" applyNumberFormat="1" applyFont="1" applyBorder="1" applyAlignment="1">
      <alignment vertical="center" wrapText="1"/>
    </xf>
    <xf numFmtId="165" fontId="2" fillId="0" borderId="4" xfId="0" applyNumberFormat="1" applyFont="1" applyBorder="1" applyAlignment="1">
      <alignment vertical="center" wrapText="1"/>
    </xf>
    <xf numFmtId="165" fontId="3" fillId="2" borderId="5" xfId="0" applyNumberFormat="1" applyFont="1" applyFill="1" applyBorder="1" applyAlignment="1">
      <alignment vertical="center" wrapText="1"/>
    </xf>
    <xf numFmtId="165" fontId="3" fillId="2" borderId="4" xfId="0" applyNumberFormat="1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0" fillId="5" borderId="18" xfId="0" applyFill="1" applyBorder="1" applyAlignment="1" applyProtection="1">
      <alignment horizontal="center"/>
      <protection locked="0"/>
    </xf>
    <xf numFmtId="0" fontId="0" fillId="5" borderId="6" xfId="0" applyFill="1" applyBorder="1" applyAlignment="1" applyProtection="1">
      <alignment horizontal="center"/>
      <protection locked="0"/>
    </xf>
    <xf numFmtId="0" fontId="0" fillId="5" borderId="16" xfId="0" applyFill="1" applyBorder="1" applyAlignment="1" applyProtection="1">
      <alignment horizontal="center"/>
      <protection locked="0"/>
    </xf>
    <xf numFmtId="165" fontId="8" fillId="4" borderId="12" xfId="1" applyNumberFormat="1" applyFont="1" applyFill="1" applyBorder="1" applyAlignment="1">
      <alignment horizontal="center"/>
    </xf>
    <xf numFmtId="2" fontId="8" fillId="4" borderId="12" xfId="1" applyNumberFormat="1" applyFont="1" applyFill="1" applyBorder="1" applyAlignment="1">
      <alignment horizontal="center"/>
    </xf>
    <xf numFmtId="1" fontId="0" fillId="5" borderId="14" xfId="1" applyNumberFormat="1" applyFont="1" applyFill="1" applyBorder="1" applyProtection="1">
      <protection locked="0"/>
    </xf>
    <xf numFmtId="0" fontId="4" fillId="3" borderId="21" xfId="0" applyFont="1" applyFill="1" applyBorder="1" applyAlignment="1">
      <alignment horizontal="center" vertical="center" wrapText="1"/>
    </xf>
    <xf numFmtId="165" fontId="2" fillId="0" borderId="23" xfId="0" applyNumberFormat="1" applyFont="1" applyBorder="1" applyAlignment="1">
      <alignment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0" fontId="9" fillId="7" borderId="27" xfId="0" applyFont="1" applyFill="1" applyBorder="1" applyAlignment="1">
      <alignment horizontal="center" vertical="center" wrapText="1"/>
    </xf>
    <xf numFmtId="0" fontId="10" fillId="8" borderId="27" xfId="0" applyFont="1" applyFill="1" applyBorder="1" applyAlignment="1">
      <alignment horizontal="center" vertical="center" wrapText="1"/>
    </xf>
    <xf numFmtId="0" fontId="11" fillId="8" borderId="27" xfId="0" applyFont="1" applyFill="1" applyBorder="1" applyAlignment="1">
      <alignment horizontal="center" vertical="center" wrapText="1"/>
    </xf>
    <xf numFmtId="0" fontId="11" fillId="8" borderId="27" xfId="0" applyFont="1" applyFill="1" applyBorder="1" applyAlignment="1">
      <alignment horizontal="left" vertical="center" wrapText="1"/>
    </xf>
    <xf numFmtId="0" fontId="10" fillId="9" borderId="27" xfId="0" applyFont="1" applyFill="1" applyBorder="1" applyAlignment="1">
      <alignment horizontal="center" vertical="center" wrapText="1"/>
    </xf>
    <xf numFmtId="0" fontId="11" fillId="9" borderId="27" xfId="0" applyFont="1" applyFill="1" applyBorder="1" applyAlignment="1">
      <alignment horizontal="center" vertical="center" wrapText="1"/>
    </xf>
    <xf numFmtId="0" fontId="11" fillId="9" borderId="27" xfId="0" applyFont="1" applyFill="1" applyBorder="1" applyAlignment="1">
      <alignment horizontal="left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0" fillId="0" borderId="24" xfId="0" applyBorder="1"/>
    <xf numFmtId="0" fontId="0" fillId="0" borderId="25" xfId="0" applyBorder="1"/>
    <xf numFmtId="0" fontId="5" fillId="3" borderId="11" xfId="0" applyFont="1" applyFill="1" applyBorder="1" applyAlignment="1">
      <alignment horizontal="center"/>
    </xf>
    <xf numFmtId="0" fontId="0" fillId="0" borderId="12" xfId="0" applyBorder="1"/>
    <xf numFmtId="0" fontId="0" fillId="0" borderId="0" xfId="0"/>
    <xf numFmtId="0" fontId="12" fillId="0" borderId="0" xfId="0" applyFont="1"/>
    <xf numFmtId="3" fontId="11" fillId="8" borderId="27" xfId="0" applyNumberFormat="1" applyFont="1" applyFill="1" applyBorder="1" applyAlignment="1">
      <alignment horizontal="center" vertical="center" wrapText="1"/>
    </xf>
    <xf numFmtId="3" fontId="11" fillId="9" borderId="27" xfId="0" applyNumberFormat="1" applyFont="1" applyFill="1" applyBorder="1" applyAlignment="1">
      <alignment horizontal="center" vertical="center" wrapText="1"/>
    </xf>
    <xf numFmtId="0" fontId="14" fillId="7" borderId="28" xfId="0" applyFont="1" applyFill="1" applyBorder="1" applyAlignment="1">
      <alignment horizontal="center" vertical="center" wrapText="1"/>
    </xf>
    <xf numFmtId="0" fontId="14" fillId="7" borderId="29" xfId="0" applyFont="1" applyFill="1" applyBorder="1" applyAlignment="1">
      <alignment horizontal="center" vertical="center" wrapText="1"/>
    </xf>
    <xf numFmtId="0" fontId="14" fillId="7" borderId="30" xfId="0" applyFont="1" applyFill="1" applyBorder="1" applyAlignment="1">
      <alignment horizontal="center" vertical="center" wrapText="1"/>
    </xf>
    <xf numFmtId="0" fontId="13" fillId="10" borderId="25" xfId="0" applyFont="1" applyFill="1" applyBorder="1" applyAlignment="1">
      <alignment horizontal="center" vertical="center" wrapText="1"/>
    </xf>
    <xf numFmtId="0" fontId="13" fillId="10" borderId="31" xfId="0" applyFont="1" applyFill="1" applyBorder="1" applyAlignment="1">
      <alignment horizontal="center" vertical="center" wrapText="1"/>
    </xf>
    <xf numFmtId="0" fontId="13" fillId="10" borderId="32" xfId="0" applyFont="1" applyFill="1" applyBorder="1" applyAlignment="1">
      <alignment horizontal="center" vertical="center" wrapText="1"/>
    </xf>
    <xf numFmtId="9" fontId="13" fillId="10" borderId="19" xfId="0" applyNumberFormat="1" applyFont="1" applyFill="1" applyBorder="1" applyAlignment="1">
      <alignment horizontal="center" vertical="center" wrapText="1"/>
    </xf>
    <xf numFmtId="9" fontId="13" fillId="10" borderId="33" xfId="0" applyNumberFormat="1" applyFont="1" applyFill="1" applyBorder="1" applyAlignment="1">
      <alignment horizontal="center" vertical="center" wrapText="1"/>
    </xf>
    <xf numFmtId="9" fontId="13" fillId="10" borderId="12" xfId="0" applyNumberFormat="1" applyFont="1" applyFill="1" applyBorder="1" applyAlignment="1">
      <alignment horizontal="center" vertical="center" wrapText="1"/>
    </xf>
    <xf numFmtId="0" fontId="13" fillId="10" borderId="19" xfId="0" applyFont="1" applyFill="1" applyBorder="1" applyAlignment="1">
      <alignment horizontal="center" vertical="center" wrapText="1"/>
    </xf>
    <xf numFmtId="0" fontId="13" fillId="10" borderId="33" xfId="0" applyFont="1" applyFill="1" applyBorder="1" applyAlignment="1">
      <alignment horizontal="center" vertical="center" wrapText="1"/>
    </xf>
    <xf numFmtId="0" fontId="13" fillId="10" borderId="12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7" fillId="3" borderId="3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10" fontId="0" fillId="5" borderId="14" xfId="1" applyNumberFormat="1" applyFont="1" applyFill="1" applyBorder="1" applyAlignment="1" applyProtection="1">
      <alignment horizontal="center" vertical="center"/>
      <protection locked="0"/>
    </xf>
    <xf numFmtId="0" fontId="0" fillId="6" borderId="22" xfId="0" applyFill="1" applyBorder="1" applyAlignment="1" applyProtection="1">
      <alignment horizontal="center" vertical="center"/>
      <protection locked="0"/>
    </xf>
    <xf numFmtId="1" fontId="6" fillId="4" borderId="34" xfId="1" applyNumberFormat="1" applyFont="1" applyFill="1" applyBorder="1" applyAlignment="1">
      <alignment horizontal="center" vertical="center"/>
    </xf>
    <xf numFmtId="1" fontId="0" fillId="6" borderId="26" xfId="0" applyNumberFormat="1" applyFill="1" applyBorder="1" applyAlignment="1" applyProtection="1">
      <alignment horizontal="center" vertical="center"/>
      <protection locked="0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Analisi</a:t>
            </a:r>
            <a:r>
              <a:rPr lang="it-IT" baseline="0"/>
              <a:t> BREAK-EVEN POINT</a:t>
            </a:r>
            <a:endParaRPr lang="it-IT"/>
          </a:p>
        </c:rich>
      </c:tx>
      <c:layout>
        <c:manualLayout>
          <c:xMode val="edge"/>
          <c:yMode val="edge"/>
          <c:x val="0.46005316773727789"/>
          <c:y val="0"/>
        </c:manualLayout>
      </c:layout>
      <c:overlay val="0"/>
      <c:spPr>
        <a:noFill/>
        <a:ln>
          <a:noFill/>
          <a:prstDash val="solid"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BEP!$D$25</c:f>
              <c:strCache>
                <c:ptCount val="1"/>
                <c:pt idx="0">
                  <c:v>Ricavi Totali (RT)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BEP!$C$26:$C$34</c:f>
              <c:numCache>
                <c:formatCode>General</c:formatCode>
                <c:ptCount val="9"/>
                <c:pt idx="0">
                  <c:v>0</c:v>
                </c:pt>
                <c:pt idx="1">
                  <c:v>9807.6923383668036</c:v>
                </c:pt>
                <c:pt idx="2">
                  <c:v>19615.384676733607</c:v>
                </c:pt>
                <c:pt idx="3">
                  <c:v>29423.077015100411</c:v>
                </c:pt>
                <c:pt idx="4" formatCode="0.00">
                  <c:v>39230.769353467214</c:v>
                </c:pt>
                <c:pt idx="5">
                  <c:v>49038.461691834018</c:v>
                </c:pt>
                <c:pt idx="6">
                  <c:v>58846.154030200822</c:v>
                </c:pt>
                <c:pt idx="7">
                  <c:v>68653.846368567625</c:v>
                </c:pt>
                <c:pt idx="8">
                  <c:v>78461.538706934429</c:v>
                </c:pt>
              </c:numCache>
            </c:numRef>
          </c:cat>
          <c:val>
            <c:numRef>
              <c:f>BEP!$D$26:$D$34</c:f>
              <c:numCache>
                <c:formatCode>#,##0.00\ "€"</c:formatCode>
                <c:ptCount val="9"/>
                <c:pt idx="0">
                  <c:v>0</c:v>
                </c:pt>
                <c:pt idx="1">
                  <c:v>129134.61572203484</c:v>
                </c:pt>
                <c:pt idx="2">
                  <c:v>258269.23144406968</c:v>
                </c:pt>
                <c:pt idx="3">
                  <c:v>387403.84716610453</c:v>
                </c:pt>
                <c:pt idx="4">
                  <c:v>516538.46288813936</c:v>
                </c:pt>
                <c:pt idx="5">
                  <c:v>645673.07861017424</c:v>
                </c:pt>
                <c:pt idx="6">
                  <c:v>774807.69433220907</c:v>
                </c:pt>
                <c:pt idx="7">
                  <c:v>903942.31005424389</c:v>
                </c:pt>
                <c:pt idx="8">
                  <c:v>1033076.9257762787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E0-4C03-9ED3-14C44E46AC6F}"/>
            </c:ext>
          </c:extLst>
        </c:ser>
        <c:ser>
          <c:idx val="2"/>
          <c:order val="1"/>
          <c:tx>
            <c:strRef>
              <c:f>BEP!$F$25</c:f>
              <c:strCache>
                <c:ptCount val="1"/>
                <c:pt idx="0">
                  <c:v>Costi Fissi (CF)</c:v>
                </c:pt>
              </c:strCache>
            </c:strRef>
          </c:tx>
          <c:spPr>
            <a:ln w="28575" cap="rnd">
              <a:solidFill>
                <a:schemeClr val="accent4"/>
              </a:solidFill>
              <a:prstDash val="sysDot"/>
              <a:round/>
            </a:ln>
          </c:spPr>
          <c:marker>
            <c:symbol val="none"/>
          </c:marker>
          <c:cat>
            <c:numRef>
              <c:f>BEP!$C$26:$C$34</c:f>
              <c:numCache>
                <c:formatCode>General</c:formatCode>
                <c:ptCount val="9"/>
                <c:pt idx="0">
                  <c:v>0</c:v>
                </c:pt>
                <c:pt idx="1">
                  <c:v>9807.6923383668036</c:v>
                </c:pt>
                <c:pt idx="2">
                  <c:v>19615.384676733607</c:v>
                </c:pt>
                <c:pt idx="3">
                  <c:v>29423.077015100411</c:v>
                </c:pt>
                <c:pt idx="4" formatCode="0.00">
                  <c:v>39230.769353467214</c:v>
                </c:pt>
                <c:pt idx="5">
                  <c:v>49038.461691834018</c:v>
                </c:pt>
                <c:pt idx="6">
                  <c:v>58846.154030200822</c:v>
                </c:pt>
                <c:pt idx="7">
                  <c:v>68653.846368567625</c:v>
                </c:pt>
                <c:pt idx="8">
                  <c:v>78461.538706934429</c:v>
                </c:pt>
              </c:numCache>
            </c:numRef>
          </c:cat>
          <c:val>
            <c:numRef>
              <c:f>BEP!$F$26:$F$34</c:f>
              <c:numCache>
                <c:formatCode>#,##0.00\ "€"</c:formatCode>
                <c:ptCount val="9"/>
                <c:pt idx="0">
                  <c:v>85000</c:v>
                </c:pt>
                <c:pt idx="1">
                  <c:v>124230.76935346721</c:v>
                </c:pt>
                <c:pt idx="2">
                  <c:v>163461.53870693443</c:v>
                </c:pt>
                <c:pt idx="3">
                  <c:v>202692.30806040164</c:v>
                </c:pt>
                <c:pt idx="4">
                  <c:v>241923.07741386886</c:v>
                </c:pt>
                <c:pt idx="5">
                  <c:v>281153.84676733613</c:v>
                </c:pt>
                <c:pt idx="6">
                  <c:v>320384.61612080329</c:v>
                </c:pt>
                <c:pt idx="7">
                  <c:v>359615.3854742705</c:v>
                </c:pt>
                <c:pt idx="8">
                  <c:v>398846.15482773772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E0-4C03-9ED3-14C44E46AC6F}"/>
            </c:ext>
          </c:extLst>
        </c:ser>
        <c:ser>
          <c:idx val="3"/>
          <c:order val="2"/>
          <c:tx>
            <c:strRef>
              <c:f>BEP!$G$25</c:f>
              <c:strCache>
                <c:ptCount val="1"/>
                <c:pt idx="0">
                  <c:v>Costi Totali (CT)</c:v>
                </c:pt>
              </c:strCache>
            </c:strRef>
          </c:tx>
          <c:spPr>
            <a:ln w="28575" cap="rnd">
              <a:solidFill>
                <a:schemeClr val="accent5"/>
              </a:solidFill>
              <a:prstDash val="solid"/>
              <a:round/>
            </a:ln>
          </c:spPr>
          <c:marker>
            <c:symbol val="none"/>
          </c:marker>
          <c:cat>
            <c:numRef>
              <c:f>BEP!$C$26:$C$34</c:f>
              <c:numCache>
                <c:formatCode>General</c:formatCode>
                <c:ptCount val="9"/>
                <c:pt idx="0">
                  <c:v>0</c:v>
                </c:pt>
                <c:pt idx="1">
                  <c:v>9807.6923383668036</c:v>
                </c:pt>
                <c:pt idx="2">
                  <c:v>19615.384676733607</c:v>
                </c:pt>
                <c:pt idx="3">
                  <c:v>29423.077015100411</c:v>
                </c:pt>
                <c:pt idx="4" formatCode="0.00">
                  <c:v>39230.769353467214</c:v>
                </c:pt>
                <c:pt idx="5">
                  <c:v>49038.461691834018</c:v>
                </c:pt>
                <c:pt idx="6">
                  <c:v>58846.154030200822</c:v>
                </c:pt>
                <c:pt idx="7">
                  <c:v>68653.846368567625</c:v>
                </c:pt>
                <c:pt idx="8">
                  <c:v>78461.538706934429</c:v>
                </c:pt>
              </c:numCache>
            </c:numRef>
          </c:cat>
          <c:val>
            <c:numRef>
              <c:f>BEP!$G$26:$G$34</c:f>
              <c:numCache>
                <c:formatCode>#,##0.00\ "€"</c:formatCode>
                <c:ptCount val="9"/>
                <c:pt idx="0">
                  <c:v>85000</c:v>
                </c:pt>
                <c:pt idx="1">
                  <c:v>192884.61572203483</c:v>
                </c:pt>
                <c:pt idx="2">
                  <c:v>300769.23144406965</c:v>
                </c:pt>
                <c:pt idx="3">
                  <c:v>408653.84716610453</c:v>
                </c:pt>
                <c:pt idx="4">
                  <c:v>516538.46288813936</c:v>
                </c:pt>
                <c:pt idx="5">
                  <c:v>624423.07861017424</c:v>
                </c:pt>
                <c:pt idx="6">
                  <c:v>732307.69433220907</c:v>
                </c:pt>
                <c:pt idx="7">
                  <c:v>840192.31005424389</c:v>
                </c:pt>
                <c:pt idx="8">
                  <c:v>948076.92577627872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E0-4C03-9ED3-14C44E46AC6F}"/>
            </c:ext>
          </c:extLst>
        </c:ser>
        <c:ser>
          <c:idx val="4"/>
          <c:order val="3"/>
          <c:tx>
            <c:strRef>
              <c:f>BEP!$H$25</c:f>
              <c:strCache>
                <c:ptCount val="1"/>
                <c:pt idx="0">
                  <c:v>Profitto / Perdita</c:v>
                </c:pt>
              </c:strCache>
            </c:strRef>
          </c:tx>
          <c:spPr>
            <a:ln w="28575" cap="rnd">
              <a:solidFill>
                <a:schemeClr val="accent6"/>
              </a:solidFill>
              <a:prstDash val="sysDot"/>
              <a:round/>
            </a:ln>
          </c:spPr>
          <c:marker>
            <c:symbol val="none"/>
          </c:marker>
          <c:cat>
            <c:numRef>
              <c:f>BEP!$C$26:$C$34</c:f>
              <c:numCache>
                <c:formatCode>General</c:formatCode>
                <c:ptCount val="9"/>
                <c:pt idx="0">
                  <c:v>0</c:v>
                </c:pt>
                <c:pt idx="1">
                  <c:v>9807.6923383668036</c:v>
                </c:pt>
                <c:pt idx="2">
                  <c:v>19615.384676733607</c:v>
                </c:pt>
                <c:pt idx="3">
                  <c:v>29423.077015100411</c:v>
                </c:pt>
                <c:pt idx="4" formatCode="0.00">
                  <c:v>39230.769353467214</c:v>
                </c:pt>
                <c:pt idx="5">
                  <c:v>49038.461691834018</c:v>
                </c:pt>
                <c:pt idx="6">
                  <c:v>58846.154030200822</c:v>
                </c:pt>
                <c:pt idx="7">
                  <c:v>68653.846368567625</c:v>
                </c:pt>
                <c:pt idx="8">
                  <c:v>78461.538706934429</c:v>
                </c:pt>
              </c:numCache>
            </c:numRef>
          </c:cat>
          <c:val>
            <c:numRef>
              <c:f>BEP!$H$26:$H$34</c:f>
              <c:numCache>
                <c:formatCode>#,##0.00\ "€"</c:formatCode>
                <c:ptCount val="9"/>
                <c:pt idx="0">
                  <c:v>-85000</c:v>
                </c:pt>
                <c:pt idx="1">
                  <c:v>-63749.999999999985</c:v>
                </c:pt>
                <c:pt idx="2">
                  <c:v>-42499.999999999971</c:v>
                </c:pt>
                <c:pt idx="3">
                  <c:v>-21250</c:v>
                </c:pt>
                <c:pt idx="4">
                  <c:v>0</c:v>
                </c:pt>
                <c:pt idx="5">
                  <c:v>21250</c:v>
                </c:pt>
                <c:pt idx="6">
                  <c:v>42500</c:v>
                </c:pt>
                <c:pt idx="7">
                  <c:v>63750</c:v>
                </c:pt>
                <c:pt idx="8">
                  <c:v>85000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E0-4C03-9ED3-14C44E46A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71487088"/>
        <c:axId val="1478979728"/>
      </c:lineChart>
      <c:catAx>
        <c:axId val="1371487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ln w="12700">
                  <a:solidFill>
                    <a:schemeClr val="accent1"/>
                  </a:solidFill>
                  <a:prstDash val="solid"/>
                </a:ln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78979728"/>
        <c:crosses val="autoZero"/>
        <c:auto val="1"/>
        <c:lblAlgn val="ctr"/>
        <c:lblOffset val="100"/>
        <c:noMultiLvlLbl val="0"/>
      </c:catAx>
      <c:valAx>
        <c:axId val="1478979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c:spPr>
        </c:majorGridlines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71487088"/>
        <c:crosses val="autoZero"/>
        <c:crossBetween val="between"/>
      </c:valAx>
    </c:plotArea>
    <c:legend>
      <c:legendPos val="b"/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2342</xdr:colOff>
      <xdr:row>1</xdr:row>
      <xdr:rowOff>15169</xdr:rowOff>
    </xdr:from>
    <xdr:to>
      <xdr:col>24</xdr:col>
      <xdr:colOff>358748</xdr:colOff>
      <xdr:row>32</xdr:row>
      <xdr:rowOff>99011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43"/>
  <sheetViews>
    <sheetView tabSelected="1" topLeftCell="A23" zoomScale="70" zoomScaleNormal="70" workbookViewId="0">
      <selection activeCell="E47" sqref="E47"/>
    </sheetView>
  </sheetViews>
  <sheetFormatPr defaultRowHeight="15.6" x14ac:dyDescent="0.3"/>
  <cols>
    <col min="1" max="1" width="3" customWidth="1"/>
    <col min="2" max="2" width="26.5" customWidth="1"/>
    <col min="3" max="3" width="13.59765625" bestFit="1" customWidth="1"/>
    <col min="4" max="4" width="16.3984375" bestFit="1" customWidth="1"/>
    <col min="5" max="5" width="14" bestFit="1" customWidth="1"/>
    <col min="6" max="6" width="12.09765625" customWidth="1"/>
    <col min="7" max="7" width="13.69921875" bestFit="1" customWidth="1"/>
    <col min="8" max="8" width="11.69921875" bestFit="1" customWidth="1"/>
  </cols>
  <sheetData>
    <row r="1" spans="2:3" ht="16.5" customHeight="1" thickBot="1" x14ac:dyDescent="0.35"/>
    <row r="2" spans="2:3" ht="21.75" customHeight="1" thickBot="1" x14ac:dyDescent="0.45">
      <c r="B2" s="46" t="s">
        <v>0</v>
      </c>
      <c r="C2" s="47"/>
    </row>
    <row r="3" spans="2:3" ht="15.75" customHeight="1" x14ac:dyDescent="0.3">
      <c r="B3" s="27" t="s">
        <v>1</v>
      </c>
      <c r="C3" s="9">
        <v>5</v>
      </c>
    </row>
    <row r="4" spans="2:3" x14ac:dyDescent="0.3">
      <c r="B4" s="28" t="s">
        <v>2</v>
      </c>
      <c r="C4" s="8">
        <v>0.5</v>
      </c>
    </row>
    <row r="5" spans="2:3" x14ac:dyDescent="0.3">
      <c r="B5" s="28" t="s">
        <v>3</v>
      </c>
      <c r="C5" s="8">
        <v>1</v>
      </c>
    </row>
    <row r="6" spans="2:3" x14ac:dyDescent="0.3">
      <c r="B6" s="28" t="s">
        <v>4</v>
      </c>
      <c r="C6" s="8">
        <v>0.5</v>
      </c>
    </row>
    <row r="7" spans="2:3" ht="16.5" customHeight="1" thickBot="1" x14ac:dyDescent="0.35">
      <c r="B7" s="29" t="s">
        <v>5</v>
      </c>
      <c r="C7" s="7">
        <v>0</v>
      </c>
    </row>
    <row r="8" spans="2:3" ht="16.5" customHeight="1" thickBot="1" x14ac:dyDescent="0.35">
      <c r="B8" s="12" t="s">
        <v>6</v>
      </c>
      <c r="C8" s="6">
        <f>SUM(C3:C7)</f>
        <v>7</v>
      </c>
    </row>
    <row r="9" spans="2:3" ht="16.5" customHeight="1" thickBot="1" x14ac:dyDescent="0.35">
      <c r="C9" s="5"/>
    </row>
    <row r="10" spans="2:3" ht="16.5" customHeight="1" thickBot="1" x14ac:dyDescent="0.35">
      <c r="B10" s="12" t="s">
        <v>7</v>
      </c>
      <c r="C10" s="10">
        <v>13.166666659890209</v>
      </c>
    </row>
    <row r="11" spans="2:3" ht="16.5" customHeight="1" thickBot="1" x14ac:dyDescent="0.35">
      <c r="B11" s="2"/>
      <c r="C11" s="4"/>
    </row>
    <row r="12" spans="2:3" ht="16.5" customHeight="1" thickBot="1" x14ac:dyDescent="0.35">
      <c r="B12" s="12" t="s">
        <v>8</v>
      </c>
      <c r="C12" s="3">
        <f>C10-C8</f>
        <v>6.1666666598902093</v>
      </c>
    </row>
    <row r="13" spans="2:3" ht="16.5" customHeight="1" thickBot="1" x14ac:dyDescent="0.35">
      <c r="B13" s="2"/>
      <c r="C13" s="1"/>
    </row>
    <row r="14" spans="2:3" ht="16.5" customHeight="1" thickBot="1" x14ac:dyDescent="0.35">
      <c r="B14" s="12" t="s">
        <v>9</v>
      </c>
      <c r="C14" s="11">
        <v>85000</v>
      </c>
    </row>
    <row r="15" spans="2:3" ht="16.5" customHeight="1" thickBot="1" x14ac:dyDescent="0.35"/>
    <row r="16" spans="2:3" ht="16.5" customHeight="1" thickBot="1" x14ac:dyDescent="0.35">
      <c r="B16" s="12" t="s">
        <v>10</v>
      </c>
      <c r="C16" s="11">
        <v>3000</v>
      </c>
    </row>
    <row r="17" spans="2:8" ht="16.5" customHeight="1" thickBot="1" x14ac:dyDescent="0.35"/>
    <row r="18" spans="2:8" ht="16.5" customHeight="1" thickBot="1" x14ac:dyDescent="0.35">
      <c r="B18" s="12" t="s">
        <v>11</v>
      </c>
      <c r="C18" s="32">
        <v>750</v>
      </c>
    </row>
    <row r="19" spans="2:8" ht="16.5" customHeight="1" thickBot="1" x14ac:dyDescent="0.35"/>
    <row r="20" spans="2:8" ht="19.5" customHeight="1" thickBot="1" x14ac:dyDescent="0.4">
      <c r="B20" s="12" t="s">
        <v>12</v>
      </c>
      <c r="C20" s="30">
        <f>C12-(C16/C18)</f>
        <v>2.1666666598902093</v>
      </c>
    </row>
    <row r="21" spans="2:8" ht="16.5" customHeight="1" thickBot="1" x14ac:dyDescent="0.35">
      <c r="C21" s="5"/>
    </row>
    <row r="22" spans="2:8" ht="19.5" customHeight="1" thickBot="1" x14ac:dyDescent="0.4">
      <c r="B22" s="13" t="s">
        <v>13</v>
      </c>
      <c r="C22" s="31">
        <f>C14/C20</f>
        <v>39230.769353467214</v>
      </c>
    </row>
    <row r="23" spans="2:8" ht="16.2" thickBot="1" x14ac:dyDescent="0.35"/>
    <row r="24" spans="2:8" ht="27.6" customHeight="1" thickBot="1" x14ac:dyDescent="0.35">
      <c r="C24" s="70" t="s">
        <v>56</v>
      </c>
      <c r="D24" s="71"/>
      <c r="E24" s="71"/>
      <c r="F24" s="71"/>
      <c r="G24" s="71"/>
      <c r="H24" s="72"/>
    </row>
    <row r="25" spans="2:8" ht="57" customHeight="1" thickBot="1" x14ac:dyDescent="0.35">
      <c r="C25" s="69" t="s">
        <v>14</v>
      </c>
      <c r="D25" s="69" t="s">
        <v>15</v>
      </c>
      <c r="E25" s="69" t="s">
        <v>16</v>
      </c>
      <c r="F25" s="69" t="s">
        <v>17</v>
      </c>
      <c r="G25" s="69" t="s">
        <v>18</v>
      </c>
      <c r="H25" s="69" t="s">
        <v>19</v>
      </c>
    </row>
    <row r="26" spans="2:8" ht="16.5" customHeight="1" thickBot="1" x14ac:dyDescent="0.35">
      <c r="C26" s="14">
        <f>$C$30*0%</f>
        <v>0</v>
      </c>
      <c r="D26" s="15">
        <f t="shared" ref="D26:D34" si="0">C26*$C$10</f>
        <v>0</v>
      </c>
      <c r="E26" s="15">
        <f t="shared" ref="E26:E34" si="1">C26*$C$8</f>
        <v>0</v>
      </c>
      <c r="F26" s="15">
        <f t="shared" ref="F26:F34" si="2">$C$14+($C$16 * (C26 / $C$18))</f>
        <v>85000</v>
      </c>
      <c r="G26" s="15">
        <f t="shared" ref="G26:G34" si="3">E26+F26</f>
        <v>85000</v>
      </c>
      <c r="H26" s="16">
        <f t="shared" ref="H26:H34" si="4">D26-G26</f>
        <v>-85000</v>
      </c>
    </row>
    <row r="27" spans="2:8" ht="16.5" customHeight="1" thickBot="1" x14ac:dyDescent="0.35">
      <c r="C27" s="17">
        <f>$C$30*25%</f>
        <v>9807.6923383668036</v>
      </c>
      <c r="D27" s="18">
        <f t="shared" si="0"/>
        <v>129134.61572203484</v>
      </c>
      <c r="E27" s="18">
        <f t="shared" si="1"/>
        <v>68653.846368567625</v>
      </c>
      <c r="F27" s="15">
        <f t="shared" si="2"/>
        <v>124230.76935346721</v>
      </c>
      <c r="G27" s="18">
        <f t="shared" si="3"/>
        <v>192884.61572203483</v>
      </c>
      <c r="H27" s="19">
        <f t="shared" si="4"/>
        <v>-63749.999999999985</v>
      </c>
    </row>
    <row r="28" spans="2:8" ht="16.5" customHeight="1" thickBot="1" x14ac:dyDescent="0.35">
      <c r="C28" s="17">
        <f>$C$30*50%</f>
        <v>19615.384676733607</v>
      </c>
      <c r="D28" s="18">
        <f t="shared" si="0"/>
        <v>258269.23144406968</v>
      </c>
      <c r="E28" s="18">
        <f t="shared" si="1"/>
        <v>137307.69273713525</v>
      </c>
      <c r="F28" s="15">
        <f t="shared" si="2"/>
        <v>163461.53870693443</v>
      </c>
      <c r="G28" s="18">
        <f t="shared" si="3"/>
        <v>300769.23144406965</v>
      </c>
      <c r="H28" s="19">
        <f t="shared" si="4"/>
        <v>-42499.999999999971</v>
      </c>
    </row>
    <row r="29" spans="2:8" ht="16.5" customHeight="1" thickBot="1" x14ac:dyDescent="0.35">
      <c r="C29" s="17">
        <f>$C$30*75%</f>
        <v>29423.077015100411</v>
      </c>
      <c r="D29" s="18">
        <f t="shared" si="0"/>
        <v>387403.84716610453</v>
      </c>
      <c r="E29" s="18">
        <f t="shared" si="1"/>
        <v>205961.53910570289</v>
      </c>
      <c r="F29" s="15">
        <f t="shared" si="2"/>
        <v>202692.30806040164</v>
      </c>
      <c r="G29" s="18">
        <f t="shared" si="3"/>
        <v>408653.84716610453</v>
      </c>
      <c r="H29" s="19">
        <f t="shared" si="4"/>
        <v>-21250</v>
      </c>
    </row>
    <row r="30" spans="2:8" ht="16.5" customHeight="1" thickBot="1" x14ac:dyDescent="0.35">
      <c r="B30" s="12" t="s">
        <v>20</v>
      </c>
      <c r="C30" s="35">
        <f>C22</f>
        <v>39230.769353467214</v>
      </c>
      <c r="D30" s="20">
        <f t="shared" si="0"/>
        <v>516538.46288813936</v>
      </c>
      <c r="E30" s="20">
        <f t="shared" si="1"/>
        <v>274615.3854742705</v>
      </c>
      <c r="F30" s="15">
        <f t="shared" si="2"/>
        <v>241923.07741386886</v>
      </c>
      <c r="G30" s="20">
        <f t="shared" si="3"/>
        <v>516538.46288813936</v>
      </c>
      <c r="H30" s="21">
        <f t="shared" si="4"/>
        <v>0</v>
      </c>
    </row>
    <row r="31" spans="2:8" ht="15.75" customHeight="1" thickBot="1" x14ac:dyDescent="0.35">
      <c r="C31" s="17">
        <f>$C$30*125%</f>
        <v>49038.461691834018</v>
      </c>
      <c r="D31" s="18">
        <f t="shared" si="0"/>
        <v>645673.07861017424</v>
      </c>
      <c r="E31" s="18">
        <f t="shared" si="1"/>
        <v>343269.23184283811</v>
      </c>
      <c r="F31" s="15">
        <f t="shared" si="2"/>
        <v>281153.84676733613</v>
      </c>
      <c r="G31" s="18">
        <f t="shared" si="3"/>
        <v>624423.07861017424</v>
      </c>
      <c r="H31" s="19">
        <f t="shared" si="4"/>
        <v>21250</v>
      </c>
    </row>
    <row r="32" spans="2:8" ht="16.5" customHeight="1" thickBot="1" x14ac:dyDescent="0.35">
      <c r="C32" s="17">
        <f>$C$30*150%</f>
        <v>58846.154030200822</v>
      </c>
      <c r="D32" s="18">
        <f t="shared" si="0"/>
        <v>774807.69433220907</v>
      </c>
      <c r="E32" s="18">
        <f t="shared" si="1"/>
        <v>411923.07821140578</v>
      </c>
      <c r="F32" s="15">
        <f t="shared" si="2"/>
        <v>320384.61612080329</v>
      </c>
      <c r="G32" s="18">
        <f t="shared" si="3"/>
        <v>732307.69433220907</v>
      </c>
      <c r="H32" s="19">
        <f t="shared" si="4"/>
        <v>42500</v>
      </c>
    </row>
    <row r="33" spans="2:12" ht="16.5" customHeight="1" thickBot="1" x14ac:dyDescent="0.35">
      <c r="C33" s="17">
        <f>$C$30*175%</f>
        <v>68653.846368567625</v>
      </c>
      <c r="D33" s="18">
        <f t="shared" si="0"/>
        <v>903942.31005424389</v>
      </c>
      <c r="E33" s="18">
        <f t="shared" si="1"/>
        <v>480576.92457997339</v>
      </c>
      <c r="F33" s="15">
        <f t="shared" si="2"/>
        <v>359615.3854742705</v>
      </c>
      <c r="G33" s="18">
        <f t="shared" si="3"/>
        <v>840192.31005424389</v>
      </c>
      <c r="H33" s="19">
        <f t="shared" si="4"/>
        <v>63750</v>
      </c>
    </row>
    <row r="34" spans="2:12" ht="16.5" customHeight="1" thickBot="1" x14ac:dyDescent="0.35">
      <c r="C34" s="22">
        <f>$C$30*200%</f>
        <v>78461.538706934429</v>
      </c>
      <c r="D34" s="23">
        <f t="shared" si="0"/>
        <v>1033076.9257762787</v>
      </c>
      <c r="E34" s="23">
        <f t="shared" si="1"/>
        <v>549230.770948541</v>
      </c>
      <c r="F34" s="34">
        <f t="shared" si="2"/>
        <v>398846.15482773772</v>
      </c>
      <c r="G34" s="23">
        <f t="shared" si="3"/>
        <v>948076.92577627872</v>
      </c>
      <c r="H34" s="24">
        <f t="shared" si="4"/>
        <v>85000</v>
      </c>
    </row>
    <row r="36" spans="2:12" ht="27.6" customHeight="1" x14ac:dyDescent="0.3">
      <c r="B36" s="67" t="s">
        <v>55</v>
      </c>
      <c r="C36" s="68"/>
      <c r="D36" s="68"/>
      <c r="E36" s="68"/>
      <c r="F36" s="68"/>
      <c r="G36" s="68"/>
      <c r="H36" s="68"/>
      <c r="I36" s="68"/>
      <c r="J36" s="68"/>
      <c r="K36" s="68"/>
      <c r="L36" s="68"/>
    </row>
    <row r="37" spans="2:12" ht="16.2" thickBot="1" x14ac:dyDescent="0.35"/>
    <row r="38" spans="2:12" ht="16.2" thickBot="1" x14ac:dyDescent="0.35">
      <c r="B38" s="25" t="s">
        <v>51</v>
      </c>
      <c r="C38" s="73">
        <v>0.1</v>
      </c>
    </row>
    <row r="39" spans="2:12" ht="16.5" customHeight="1" thickBot="1" x14ac:dyDescent="0.35"/>
    <row r="40" spans="2:12" ht="16.5" customHeight="1" thickBot="1" x14ac:dyDescent="0.35">
      <c r="B40" s="25" t="s">
        <v>21</v>
      </c>
      <c r="C40" s="33" t="s">
        <v>22</v>
      </c>
      <c r="D40" s="26" t="s">
        <v>23</v>
      </c>
      <c r="E40" s="26" t="s">
        <v>57</v>
      </c>
      <c r="G40" s="43" t="s">
        <v>50</v>
      </c>
      <c r="H40" s="64"/>
      <c r="I40" s="64"/>
      <c r="J40" s="64"/>
      <c r="K40" s="64"/>
      <c r="L40" s="65"/>
    </row>
    <row r="41" spans="2:12" ht="36" customHeight="1" thickBot="1" x14ac:dyDescent="0.35">
      <c r="B41" s="43" t="s">
        <v>24</v>
      </c>
      <c r="C41" s="74">
        <f>$C$42-$C$42*$C$38</f>
        <v>675</v>
      </c>
      <c r="D41" s="75">
        <f>IF($C$12 - ($C$16 / C41) &lt;= 0, "NON SOSTENIBILE", CEILING(($C$14 / ($C$12 - ($C$16 / C41))) / C41, 1))</f>
        <v>74</v>
      </c>
      <c r="E41" s="66" t="s">
        <v>52</v>
      </c>
      <c r="G41" s="58" t="str">
        <f>IF(NOT(ISNUMBER(D41)),"⛔ Non sostenibile",IF($C$14&lt;=100000,IF(D41&lt;12,"⚠️ MICRO — PBP Aggressivo: verificare sottostima costi o sovrastima vendite",IF(D41&gt;48,"🔴 MICRO — Rischio Obsolescenza: rientro troppo lento per micro-investimento","✅ PBP nella norma per fascia Micro")),IF($C$14&lt;=300000,IF(D41&lt;18,"⚠️ SMALL — PBP Ottimistico: verificare capacità produttiva reale",IF(D41&gt;72,"🔴 SMALL — Sostenibilità Debole: rientro eccede durata standard finanziamenti","✅ PBP nella norma per fascia Small")),IF($C$14&lt;=1000000,IF(D41&lt;24,"⚠️ MEDIUM — PBP Irrealistico: volumi/margini fuori mercato per questa scala",IF(D41&gt;96,"🔴 MEDIUM — Investimento ad alto rischio: rientro oltre gli 8 anni","✅ PBP nella norma per fascia Medium")),IF(D41&lt;48,"⚠️ LARGE — Anomalia di scala: verificare veridicità dei margini inseriti",IF(D41&gt;144,"🔴 LARGE — Non Sostenibile: rientro oltre i 12 anni","✅ PBP nella norma per fascia Large"))))))</f>
        <v>🔴 MICRO — Rischio Obsolescenza: rientro troppo lento per micro-investimento</v>
      </c>
      <c r="H41" s="59"/>
      <c r="I41" s="59"/>
      <c r="J41" s="59"/>
      <c r="K41" s="59"/>
      <c r="L41" s="60"/>
    </row>
    <row r="42" spans="2:12" ht="36" customHeight="1" thickBot="1" x14ac:dyDescent="0.35">
      <c r="B42" s="44"/>
      <c r="C42" s="76">
        <f>$C$18</f>
        <v>750</v>
      </c>
      <c r="D42" s="75">
        <f>IF($C$12 - ($C$16 / C42) &lt;= 0, "NON SOSTENIBILE", CEILING(($C$14 / ($C$12 - ($C$16 / C42))) / C42, 1))</f>
        <v>53</v>
      </c>
      <c r="E42" s="66" t="s">
        <v>53</v>
      </c>
      <c r="G42" s="61" t="str">
        <f>IF(NOT(ISNUMBER(D42)),"⛔ Non sostenibile",IF($C$14&lt;=100000,IF(D42&lt;12,"⚠️ MICRO — PBP Aggressivo: verificare sottostima costi o sovrastima vendite",IF(D42&gt;48,"🔴 MICRO — Rischio Obsolescenza: rientro troppo lento per micro-investimento","✅ PBP nella norma per fascia Micro")),IF($C$14&lt;=300000,IF(D42&lt;18,"⚠️ SMALL — PBP Ottimistico: verificare capacità produttiva reale",IF(D42&gt;72,"🔴 SMALL — Sostenibilità Debole: rientro eccede durata standard finanziamenti","✅ PBP nella norma per fascia Small")),IF($C$14&lt;=1000000,IF(D42&lt;24,"⚠️ MEDIUM — PBP Irrealistico: volumi/margini fuori mercato per questa scala",IF(D42&gt;96,"🔴 MEDIUM — Investimento ad alto rischio: rientro oltre gli 8 anni","✅ PBP nella norma per fascia Medium")),IF(D42&lt;48,"⚠️ LARGE — Anomalia di scala: verificare veridicità dei margini inseriti",IF(D42&gt;144,"🔴 LARGE — Non Sostenibile: rientro oltre i 12 anni","✅ PBP nella norma per fascia Large"))))))</f>
        <v>🔴 MICRO — Rischio Obsolescenza: rientro troppo lento per micro-investimento</v>
      </c>
      <c r="H42" s="62"/>
      <c r="I42" s="62"/>
      <c r="J42" s="62"/>
      <c r="K42" s="62"/>
      <c r="L42" s="63"/>
    </row>
    <row r="43" spans="2:12" ht="36" customHeight="1" thickBot="1" x14ac:dyDescent="0.35">
      <c r="B43" s="45"/>
      <c r="C43" s="74">
        <f>$C$42+$C$42*$C$38</f>
        <v>825</v>
      </c>
      <c r="D43" s="75">
        <f>IF($C$12 - ($C$16 / C43) &lt;= 0, "NON SOSTENIBILE", CEILING(($C$14 / ($C$12 - ($C$16 / C43))) / C43, 1))</f>
        <v>41</v>
      </c>
      <c r="E43" s="66" t="s">
        <v>54</v>
      </c>
      <c r="G43" s="55" t="str">
        <f>IF(NOT(ISNUMBER(D43)),"⛔ Non sostenibile",IF($C$14&lt;=100000,IF(D43&lt;12,"⚠️ MICRO — PBP Aggressivo: verificare sottostima costi o sovrastima vendite",IF(D43&gt;48,"🔴 MICRO — Rischio Obsolescenza: rientro troppo lento per micro-investimento","✅ PBP nella norma per fascia Micro")),IF($C$14&lt;=300000,IF(D43&lt;18,"⚠️ SMALL — PBP Ottimistico: verificare capacità produttiva reale",IF(D43&gt;72,"🔴 SMALL — Sostenibilità Debole: rientro eccede durata standard finanziamenti","✅ PBP nella norma per fascia Small")),IF($C$14&lt;=1000000,IF(D43&lt;24,"⚠️ MEDIUM — PBP Irrealistico: volumi/margini fuori mercato per questa scala",IF(D43&gt;96,"🔴 MEDIUM — Investimento ad alto rischio: rientro oltre gli 8 anni","✅ PBP nella norma per fascia Medium")),IF(D43&lt;48,"⚠️ LARGE — Anomalia di scala: verificare veridicità dei margini inseriti",IF(D43&gt;144,"🔴 LARGE — Non Sostenibile: rientro oltre i 12 anni","✅ PBP nella norma per fascia Large"))))))</f>
        <v>✅ PBP nella norma per fascia Micro</v>
      </c>
      <c r="H43" s="56"/>
      <c r="I43" s="56"/>
      <c r="J43" s="56"/>
      <c r="K43" s="56"/>
      <c r="L43" s="57"/>
    </row>
  </sheetData>
  <sheetProtection formatCells="0" formatColumns="0" formatRows="0" insertColumns="0" insertRows="0" deleteColumns="0" deleteRows="0"/>
  <mergeCells count="8">
    <mergeCell ref="B41:B43"/>
    <mergeCell ref="B2:C2"/>
    <mergeCell ref="G40:L40"/>
    <mergeCell ref="G41:L41"/>
    <mergeCell ref="G42:L42"/>
    <mergeCell ref="G43:L43"/>
    <mergeCell ref="B36:L36"/>
    <mergeCell ref="C24:H24"/>
  </mergeCells>
  <pageMargins left="0.7" right="0.7" top="0.75" bottom="0.75" header="0.3" footer="0.3"/>
  <pageSetup paperSize="9" orientation="portrait"/>
  <ignoredErrors>
    <ignoredError sqref="C41:C43" unlocked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0"/>
  <sheetViews>
    <sheetView workbookViewId="0">
      <selection activeCell="B2" sqref="B2:I2"/>
    </sheetView>
  </sheetViews>
  <sheetFormatPr defaultRowHeight="15.6" x14ac:dyDescent="0.3"/>
  <cols>
    <col min="1" max="1" width="2.19921875" customWidth="1"/>
    <col min="2" max="2" width="6.8984375" bestFit="1" customWidth="1"/>
    <col min="3" max="3" width="9.5" bestFit="1" customWidth="1"/>
    <col min="4" max="4" width="10" bestFit="1" customWidth="1"/>
    <col min="5" max="5" width="12.796875" bestFit="1" customWidth="1"/>
    <col min="6" max="6" width="13.296875" bestFit="1" customWidth="1"/>
    <col min="7" max="7" width="38.5" customWidth="1"/>
    <col min="8" max="8" width="36.5" customWidth="1"/>
    <col min="9" max="9" width="40" customWidth="1"/>
  </cols>
  <sheetData>
    <row r="2" spans="2:9" ht="33" customHeight="1" x14ac:dyDescent="0.3">
      <c r="B2" s="52" t="s">
        <v>25</v>
      </c>
      <c r="C2" s="53"/>
      <c r="D2" s="53"/>
      <c r="E2" s="53"/>
      <c r="F2" s="53"/>
      <c r="G2" s="53"/>
      <c r="H2" s="53"/>
      <c r="I2" s="54"/>
    </row>
    <row r="4" spans="2:9" ht="31.95" customHeight="1" x14ac:dyDescent="0.3">
      <c r="B4" s="36" t="s">
        <v>26</v>
      </c>
      <c r="C4" s="36" t="s">
        <v>27</v>
      </c>
      <c r="D4" s="36" t="s">
        <v>28</v>
      </c>
      <c r="E4" s="36" t="s">
        <v>29</v>
      </c>
      <c r="F4" s="36" t="s">
        <v>30</v>
      </c>
      <c r="G4" s="36" t="s">
        <v>31</v>
      </c>
      <c r="H4" s="36" t="s">
        <v>32</v>
      </c>
      <c r="I4" s="36" t="s">
        <v>33</v>
      </c>
    </row>
    <row r="5" spans="2:9" ht="28.05" customHeight="1" x14ac:dyDescent="0.3">
      <c r="B5" s="37" t="s">
        <v>34</v>
      </c>
      <c r="C5" s="50">
        <v>0</v>
      </c>
      <c r="D5" s="50">
        <v>100000</v>
      </c>
      <c r="E5" s="38">
        <v>12</v>
      </c>
      <c r="F5" s="38">
        <v>48</v>
      </c>
      <c r="G5" s="39" t="s">
        <v>35</v>
      </c>
      <c r="H5" s="39" t="s">
        <v>36</v>
      </c>
      <c r="I5" s="39" t="s">
        <v>37</v>
      </c>
    </row>
    <row r="6" spans="2:9" ht="28.05" customHeight="1" x14ac:dyDescent="0.3">
      <c r="B6" s="40" t="s">
        <v>38</v>
      </c>
      <c r="C6" s="51">
        <v>100001</v>
      </c>
      <c r="D6" s="51">
        <v>300000</v>
      </c>
      <c r="E6" s="41">
        <v>18</v>
      </c>
      <c r="F6" s="41">
        <v>72</v>
      </c>
      <c r="G6" s="42" t="s">
        <v>39</v>
      </c>
      <c r="H6" s="42" t="s">
        <v>40</v>
      </c>
      <c r="I6" s="42" t="s">
        <v>41</v>
      </c>
    </row>
    <row r="7" spans="2:9" ht="28.05" customHeight="1" x14ac:dyDescent="0.3">
      <c r="B7" s="37" t="s">
        <v>42</v>
      </c>
      <c r="C7" s="50">
        <v>300001</v>
      </c>
      <c r="D7" s="50">
        <v>1000000</v>
      </c>
      <c r="E7" s="38">
        <v>24</v>
      </c>
      <c r="F7" s="38">
        <v>96</v>
      </c>
      <c r="G7" s="39" t="s">
        <v>43</v>
      </c>
      <c r="H7" s="39" t="s">
        <v>44</v>
      </c>
      <c r="I7" s="39" t="s">
        <v>45</v>
      </c>
    </row>
    <row r="8" spans="2:9" ht="28.05" customHeight="1" x14ac:dyDescent="0.3">
      <c r="B8" s="40" t="s">
        <v>46</v>
      </c>
      <c r="C8" s="51">
        <v>1000001</v>
      </c>
      <c r="D8" s="51">
        <v>999999999</v>
      </c>
      <c r="E8" s="41">
        <v>48</v>
      </c>
      <c r="F8" s="41">
        <v>144</v>
      </c>
      <c r="G8" s="42" t="s">
        <v>47</v>
      </c>
      <c r="H8" s="42" t="s">
        <v>48</v>
      </c>
      <c r="I8" s="42" t="s">
        <v>49</v>
      </c>
    </row>
    <row r="10" spans="2:9" x14ac:dyDescent="0.3">
      <c r="B10" s="49"/>
      <c r="C10" s="48"/>
      <c r="D10" s="48"/>
      <c r="E10" s="48"/>
      <c r="F10" s="48"/>
      <c r="G10" s="48"/>
      <c r="H10" s="48"/>
      <c r="I10" s="48"/>
    </row>
  </sheetData>
  <mergeCells count="2">
    <mergeCell ref="B2:I2"/>
    <mergeCell ref="B10:I10"/>
  </mergeCells>
  <pageMargins left="0.75" right="0.75" top="1" bottom="1" header="0.5" footer="0.5"/>
  <pageSetup paperSize="27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BEP</vt:lpstr>
      <vt:lpstr>Parametri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CRISTIANO DEPASQUALE</dc:creator>
  <cp:lastModifiedBy>Cristiano De Pasquale</cp:lastModifiedBy>
  <dcterms:created xsi:type="dcterms:W3CDTF">2025-01-09T11:03:43Z</dcterms:created>
  <dcterms:modified xsi:type="dcterms:W3CDTF">2026-04-29T19:11:44Z</dcterms:modified>
</cp:coreProperties>
</file>